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6" windowHeight="12372" activeTab="0"/>
  </bookViews>
  <sheets>
    <sheet name="нмцк" sheetId="1" r:id="rId1"/>
  </sheets>
  <definedNames>
    <definedName name="_xlfn.IFERROR" hidden="1">#NAME?</definedName>
    <definedName name="_xlnm.Print_Area" localSheetId="0">'нмцк'!$A$1:$M$121</definedName>
  </definedNames>
  <calcPr fullCalcOnLoad="1"/>
</workbook>
</file>

<file path=xl/sharedStrings.xml><?xml version="1.0" encoding="utf-8"?>
<sst xmlns="http://schemas.openxmlformats.org/spreadsheetml/2006/main" count="197" uniqueCount="148">
  <si>
    <t>1. Определение общих используемых параметров</t>
  </si>
  <si>
    <t>Константа</t>
  </si>
  <si>
    <t>Наименование</t>
  </si>
  <si>
    <t>Порядок расчета или исходные данные</t>
  </si>
  <si>
    <t>Ед. изм</t>
  </si>
  <si>
    <t>n1</t>
  </si>
  <si>
    <t>Количество требуемых 24-х часовых постов охраны по контракту</t>
  </si>
  <si>
    <t>пост</t>
  </si>
  <si>
    <t>n3</t>
  </si>
  <si>
    <t>Количество требуемых 8-ми часовых постов охраны по контракту</t>
  </si>
  <si>
    <t>МРОТ</t>
  </si>
  <si>
    <t xml:space="preserve">Минимальный размер оплаты труда </t>
  </si>
  <si>
    <t xml:space="preserve">Ст. 1 Закона от 19.06.2000 № 82-ФЗ о МРОТ </t>
  </si>
  <si>
    <t>руб.</t>
  </si>
  <si>
    <t>I_инфл</t>
  </si>
  <si>
    <t>Индекс потребительских цен</t>
  </si>
  <si>
    <t>%</t>
  </si>
  <si>
    <t>НДС</t>
  </si>
  <si>
    <t>Налог на добавленную стоимость</t>
  </si>
  <si>
    <t>Налоговый кодекс</t>
  </si>
  <si>
    <t>Y</t>
  </si>
  <si>
    <t>Ставка страховых взносов</t>
  </si>
  <si>
    <t>U1</t>
  </si>
  <si>
    <t>Корректирующий коэффициент</t>
  </si>
  <si>
    <t>-</t>
  </si>
  <si>
    <t>Uб</t>
  </si>
  <si>
    <t>Uд1</t>
  </si>
  <si>
    <t>дополнительный коэффициент для 24 часового поста
(наличие спецсредств у охранника) да = 0,05; нет = 0</t>
  </si>
  <si>
    <t>Uд2</t>
  </si>
  <si>
    <t>дополнительный коэффициент для 24 часового поста
(место проведения массовых мероприятий) да = 0,3; нет = 0</t>
  </si>
  <si>
    <t>дополнительный коэффициент для 24 часового поста
(объект с требованиями по антитеррористической защищенности) да = 0,1; нет = 0</t>
  </si>
  <si>
    <t>U2</t>
  </si>
  <si>
    <t>Ku1</t>
  </si>
  <si>
    <t>Количество часов работы работника</t>
  </si>
  <si>
    <t>час</t>
  </si>
  <si>
    <t>СНР</t>
  </si>
  <si>
    <t>Среднемесячная норма рабочего времени</t>
  </si>
  <si>
    <t>2. Расчет прямых затрат Сu:</t>
  </si>
  <si>
    <t>Переменная</t>
  </si>
  <si>
    <t>Порядок расчета</t>
  </si>
  <si>
    <t>Расчет</t>
  </si>
  <si>
    <t>БЗП</t>
  </si>
  <si>
    <t>Базовая заработная плата</t>
  </si>
  <si>
    <t>МРОТ/СНР</t>
  </si>
  <si>
    <t>Дн</t>
  </si>
  <si>
    <t>(20% от БЗП)/Кu1</t>
  </si>
  <si>
    <t>Двп</t>
  </si>
  <si>
    <t xml:space="preserve">доплата за нерабочие праздничные дни (для 24 часового)
</t>
  </si>
  <si>
    <t>(100% от БЗП)/Кu1</t>
  </si>
  <si>
    <t xml:space="preserve">РО </t>
  </si>
  <si>
    <t>СВ</t>
  </si>
  <si>
    <t>=</t>
  </si>
  <si>
    <t>руб./час</t>
  </si>
  <si>
    <t>Сu3 (для 8 часового поста в 2021 - 2023 гг.)=(125,31 + 8,35 + 40,51 + 14,51 + 58,98 )*U3</t>
  </si>
  <si>
    <t>3. Расчет НМЦК:</t>
  </si>
  <si>
    <t>3.1 Расчет общих прямых затрат</t>
  </si>
  <si>
    <t xml:space="preserve"> </t>
  </si>
  <si>
    <t xml:space="preserve">руб. </t>
  </si>
  <si>
    <t xml:space="preserve">Общие прямые затраты для 8 ч.поста (2021г.) = </t>
  </si>
  <si>
    <t>умножить на количество постов (добавить в формулу "* на строку количество постов"</t>
  </si>
  <si>
    <t xml:space="preserve">Общие прямые затраты для 8 ч.поста (2022 г.) = </t>
  </si>
  <si>
    <t xml:space="preserve">Общие прямые затраты для 8 ч.поста (2023 г.) = </t>
  </si>
  <si>
    <t>3.2 Расчет КР (косвенные расходы)</t>
  </si>
  <si>
    <t>КР=</t>
  </si>
  <si>
    <t>* 0,2</t>
  </si>
  <si>
    <t>КР3 (8 часов) (2021 г.)</t>
  </si>
  <si>
    <t>КР3 (8 часов) (2022 г.)</t>
  </si>
  <si>
    <t>КР3 (8 часов) (2023 г.)</t>
  </si>
  <si>
    <t>3.3 Расчет Прибыли</t>
  </si>
  <si>
    <t>П =</t>
  </si>
  <si>
    <t>НП3 (8 часов) (2021 г.)</t>
  </si>
  <si>
    <t>НП3 (8 часов) (2022 г.)</t>
  </si>
  <si>
    <t>НП3 (8 часов) (2023 г.)</t>
  </si>
  <si>
    <t>3.4 Полный расчет с НДС и инфляцией.</t>
  </si>
  <si>
    <t>Н(М)ЦК (8 часов) (2021 г.)</t>
  </si>
  <si>
    <t>Н(М)ЦК (8 часов) (2022 г.)</t>
  </si>
  <si>
    <t>Н(М)ЦК (8 часов) (2023 г.)</t>
  </si>
  <si>
    <t>ИТОГО</t>
  </si>
  <si>
    <t>Определение и обоснование начальной (максимальной) цены контракта произведено номативным методом в соответствии с требованиями части 22 статьи 22 Федерального закона от 5 апреля 2013г. № 44-ФЗ «О контрактной системе в сфере закупок товаров, работ, услуг для обеспечения государственных и муниципальных нужд», пункта 1 Постановления Правительства РФ от 8 мая 2020 г. N 645 "О федеральном органе исполнительной власти, уполномоченном на установление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охранных услуг", Приказа Федеральной службы войск национальной гвардии РФ от 15 февраля 2021 г. N 45 "Об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охранных услуг".</t>
  </si>
  <si>
    <t>Расчет по приказу ФЕДЕРАЛЬНОЙ СЛУЖБЫ ВОЙСК НАЦИОНАЛЬНОЙ ГВАРДИИ РОССИЙСКОЙ ФЕДЕРАЦИИ от 15 февраля 2021г. №45 "Об утверждении порядка определения начальной (максимальной) цены контракты, цены контракта, заключаемого с единственным поставщиком (подрядчиком, исполнителем), начальная цена единицы товара, работы, услуги при осуществлении закупок охранных услуг"</t>
  </si>
  <si>
    <t>Дрк</t>
  </si>
  <si>
    <t>(БЗП+Дн+Двп)*50%</t>
  </si>
  <si>
    <t>(БЗП+Дн+Двп+Дрк+РО)*30,2%</t>
  </si>
  <si>
    <t>U1=1,35</t>
  </si>
  <si>
    <t>Если расчет НМЦК и начало срока действия контракта приходятся на один год, то для этого года срока действия контракта значение Iинфл принимается равным единице.</t>
  </si>
  <si>
    <t>доплата за работу в районах Крайнего севера и приравненных к ним местностях (для 24 часового)</t>
  </si>
  <si>
    <t>Резерв на отпуск (для 24 часового)</t>
  </si>
  <si>
    <t>Страховые взносы (для 24 часового)</t>
  </si>
  <si>
    <t>Расчет начальной (максимальной) цены контракта сформирован заказчиком на основании ответов на запросы ценовой информации</t>
  </si>
  <si>
    <t>№ п.п</t>
  </si>
  <si>
    <t>Код по КТРУ</t>
  </si>
  <si>
    <t>Наименование  услуги</t>
  </si>
  <si>
    <t>Характеристика услуги</t>
  </si>
  <si>
    <t>Ед.     товара</t>
  </si>
  <si>
    <t>Кол-во</t>
  </si>
  <si>
    <t>Средняя цена, руб.</t>
  </si>
  <si>
    <t>80.10.12.000-00000003</t>
  </si>
  <si>
    <t>Оказание услуг по охране объекта с 00.00 до 24.00</t>
  </si>
  <si>
    <t>человеко-час</t>
  </si>
  <si>
    <t>ИТОГО:</t>
  </si>
  <si>
    <t>Однородность совокупности значений выявленных цен, используемых в расчете Н(М)ЦК</t>
  </si>
  <si>
    <t>Н(М)ЦК, определяемая методом сопоставимых рыночных цен (анализа рынка) *</t>
  </si>
  <si>
    <t>Коммерческое предложение Поставщик №1</t>
  </si>
  <si>
    <t>Коммерческое предложение Поставщик №2</t>
  </si>
  <si>
    <t>Коммерческое предложение Поставщик №3</t>
  </si>
  <si>
    <t xml:space="preserve">Среднее квадратичное отклонение   </t>
  </si>
  <si>
    <t xml:space="preserve">Коэффициент вариации цен V (%)    </t>
  </si>
  <si>
    <t>Н(М)ЦК (24 часа)</t>
  </si>
  <si>
    <t xml:space="preserve">НП1 (24 часа) </t>
  </si>
  <si>
    <t xml:space="preserve">Приложение № 2 </t>
  </si>
  <si>
    <t>для одного  24 ч. поста</t>
  </si>
  <si>
    <t>к извещению об осуществлении аукциона в электронной форме</t>
  </si>
  <si>
    <t>ОБОСНОВАНИЕ НАЧАЛЬНОЙ (МАКСИМАЛЬНОЙ) ЦЕНЫ КОНТРАКТА</t>
  </si>
  <si>
    <t xml:space="preserve">Общие прямые затраты для 24 ч.поста (2024 г.) = </t>
  </si>
  <si>
    <t>Результат
2024</t>
  </si>
  <si>
    <t>Значение
2024 г.</t>
  </si>
  <si>
    <t>КР1 (24 часа) (2024 г.)</t>
  </si>
  <si>
    <t>Единичные цены за 1 час, руб.</t>
  </si>
  <si>
    <t>ВСЕГО: Начальная (максимальная) цена контракта</t>
  </si>
  <si>
    <t xml:space="preserve">В связи с отсутствием необходимых лимитов бюджетных обязательств, согласно показателям бюджетной сметы, </t>
  </si>
  <si>
    <t>2*- КП № 24-23 от 31.08.2023 г.</t>
  </si>
  <si>
    <t>3*- КП исх. № 19 от 18.09.2023 г.</t>
  </si>
  <si>
    <t xml:space="preserve"> 8 (34675) 5-00-47</t>
  </si>
  <si>
    <t>Оказание услуг частной охраны (Выставление поста охраны)</t>
  </si>
  <si>
    <t>1*- КП № 71-23 от 22.09.2023 г.</t>
  </si>
  <si>
    <r>
      <t xml:space="preserve">U1=Uб+Uд1+Uд2+Uд.. </t>
    </r>
    <r>
      <rPr>
        <b/>
        <i/>
        <sz val="13"/>
        <rFont val="PT Astra Serif"/>
        <family val="1"/>
      </rPr>
      <t>(сумма Uд не может превышать 0,35) Согласно таблицы 1 приказа</t>
    </r>
  </si>
  <si>
    <r>
      <t xml:space="preserve">базовый коэффициент </t>
    </r>
    <r>
      <rPr>
        <b/>
        <u val="single"/>
        <sz val="13"/>
        <rFont val="PT Astra Serif"/>
        <family val="1"/>
      </rPr>
      <t>для 24 часового поста</t>
    </r>
    <r>
      <rPr>
        <sz val="13"/>
        <rFont val="PT Astra Serif"/>
        <family val="1"/>
      </rPr>
      <t xml:space="preserve"> (равно 1)</t>
    </r>
  </si>
  <si>
    <r>
      <t xml:space="preserve">U2=Uб+Uд1+Uд2+Uд.. </t>
    </r>
    <r>
      <rPr>
        <b/>
        <i/>
        <sz val="13"/>
        <rFont val="PT Astra Serif"/>
        <family val="1"/>
      </rPr>
      <t>(сумма Uд не может превышать 0,35)</t>
    </r>
  </si>
  <si>
    <r>
      <t xml:space="preserve">доплата за ночные часы: 
</t>
    </r>
    <r>
      <rPr>
        <b/>
        <i/>
        <sz val="13"/>
        <rFont val="PT Astra Serif"/>
        <family val="1"/>
      </rPr>
      <t>только для 24 часовых постов</t>
    </r>
  </si>
  <si>
    <t>19242,00/105,6=182,22 руб/час</t>
  </si>
  <si>
    <t>(182,22+12,15)*50%=97,19 руб.</t>
  </si>
  <si>
    <t>(182,22+12,15+97,19)*30,2%= 97,83 руб /час</t>
  </si>
  <si>
    <t>СНР=105,6 часа (из производственного календаря на 2024г.)</t>
  </si>
  <si>
    <t>НМЦК1=((1 131 544,84)+226 308,97+67 892,69)*1+285 149,30= 1 710 895,8</t>
  </si>
  <si>
    <t>П1=(1 131 544,83+226 308,97)*0,05=67 892,69</t>
  </si>
  <si>
    <t xml:space="preserve">(2024 г.) 24 часа*61 календарный день =1464 часа
</t>
  </si>
  <si>
    <r>
      <t>(2024 г.)</t>
    </r>
    <r>
      <rPr>
        <sz val="13"/>
        <rFont val="PT Astra Serif"/>
        <family val="1"/>
      </rPr>
      <t xml:space="preserve"> 8 часов * 61 календарный день = 488 ночных часа</t>
    </r>
  </si>
  <si>
    <t>доплата составит: 20% * 182,22 (БЗП) * 488 ночных часа = 17784,67 руб.</t>
  </si>
  <si>
    <t>Для корректности расчета необходимо соотнести размер доплаты за ночные к БЗП. Для этого нужно размер доплаты поделить на количество часов работы поста: 17784,67 / 1464 = 12,15 руб/час</t>
  </si>
  <si>
    <t>(БЗП+Дн+Двп+Дрк)/3</t>
  </si>
  <si>
    <t>КР1 = 1 131 544,84*0,2=226 308,97</t>
  </si>
  <si>
    <t>НДС рассчитываем по формуле: НДС1 = (((Си × Ки) + КР + П) × 0,2)*I_инфл = ((1 131 544,84+226 308,97+67 892,69)*0,2)*1=285 149,30</t>
  </si>
  <si>
    <t>принято решение установить НМЦК: 336 720 (триста тридцать шесть тысяч семтсот двадцать) рублей 00 копеек.</t>
  </si>
  <si>
    <t>Начальная макисмальная цена контракта составляет 336 720 (триста тридцать шесть тысяч семьсот двадцать) рублей 00 копеек.</t>
  </si>
  <si>
    <t>Гл. эксперт                                                                                                                                                                                                                                    О.А. Никулина</t>
  </si>
  <si>
    <t>(182,22+12,15+97,19) / 3 = 97,19 руб/час</t>
  </si>
  <si>
    <t>Сu1 (для 24 часового поста)=(182,22+12,15+97,19+97,119)*U1</t>
  </si>
  <si>
    <t>643,68 * 1464 =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</si>
</sst>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2"/>
      <name val="PT Astra Serif"/>
      <family val="1"/>
    </font>
    <font>
      <sz val="10"/>
      <name val="PT Astra Serif"/>
      <family val="1"/>
    </font>
    <font>
      <sz val="11"/>
      <color indexed="8"/>
      <name val="PT Astra Serif"/>
      <family val="1"/>
    </font>
    <font>
      <sz val="11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b/>
      <sz val="13"/>
      <name val="PT Astra Serif"/>
      <family val="1"/>
    </font>
    <font>
      <sz val="13"/>
      <name val="PT Astra Serif"/>
      <family val="1"/>
    </font>
    <font>
      <b/>
      <i/>
      <sz val="13"/>
      <name val="PT Astra Serif"/>
      <family val="1"/>
    </font>
    <font>
      <b/>
      <u val="single"/>
      <sz val="13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43" fontId="3" fillId="0" borderId="10" xfId="58" applyFont="1" applyFill="1" applyBorder="1" applyAlignment="1">
      <alignment horizontal="left" vertical="center" wrapText="1"/>
    </xf>
    <xf numFmtId="43" fontId="5" fillId="0" borderId="10" xfId="58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3" fontId="5" fillId="0" borderId="10" xfId="58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43" fontId="3" fillId="0" borderId="0" xfId="58" applyFont="1" applyFill="1" applyAlignment="1">
      <alignment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5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43" fontId="3" fillId="0" borderId="0" xfId="58" applyFont="1" applyBorder="1" applyAlignment="1">
      <alignment vertical="top" wrapText="1"/>
    </xf>
    <xf numFmtId="4" fontId="3" fillId="0" borderId="0" xfId="0" applyNumberFormat="1" applyFont="1" applyFill="1" applyAlignment="1">
      <alignment/>
    </xf>
    <xf numFmtId="0" fontId="6" fillId="0" borderId="0" xfId="0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43" fontId="9" fillId="0" borderId="0" xfId="58" applyFont="1" applyFill="1" applyAlignment="1">
      <alignment/>
    </xf>
    <xf numFmtId="0" fontId="8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/>
    </xf>
    <xf numFmtId="0" fontId="9" fillId="0" borderId="11" xfId="0" applyFont="1" applyFill="1" applyBorder="1" applyAlignment="1">
      <alignment horizontal="center" vertical="top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9" fillId="0" borderId="11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vertical="top"/>
    </xf>
    <xf numFmtId="0" fontId="9" fillId="0" borderId="11" xfId="0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horizontal="justify" vertical="center"/>
    </xf>
    <xf numFmtId="172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43" fontId="9" fillId="33" borderId="0" xfId="58" applyFont="1" applyFill="1" applyAlignment="1">
      <alignment/>
    </xf>
    <xf numFmtId="0" fontId="9" fillId="33" borderId="0" xfId="0" applyFont="1" applyFill="1" applyAlignment="1">
      <alignment horizontal="right"/>
    </xf>
    <xf numFmtId="4" fontId="9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wrapText="1"/>
    </xf>
    <xf numFmtId="4" fontId="9" fillId="33" borderId="1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 wrapText="1"/>
    </xf>
    <xf numFmtId="0" fontId="9" fillId="0" borderId="24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left" wrapText="1"/>
    </xf>
    <xf numFmtId="14" fontId="2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9" fillId="0" borderId="11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/>
    </xf>
    <xf numFmtId="0" fontId="6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43" fontId="9" fillId="0" borderId="0" xfId="58" applyFont="1" applyFill="1" applyAlignment="1">
      <alignment horizontal="left"/>
    </xf>
    <xf numFmtId="0" fontId="4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9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3" fontId="3" fillId="0" borderId="10" xfId="58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top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180975</xdr:rowOff>
    </xdr:from>
    <xdr:to>
      <xdr:col>5</xdr:col>
      <xdr:colOff>514350</xdr:colOff>
      <xdr:row>25</xdr:row>
      <xdr:rowOff>180975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648950"/>
          <a:ext cx="50958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276225</xdr:colOff>
      <xdr:row>66</xdr:row>
      <xdr:rowOff>180975</xdr:rowOff>
    </xdr:from>
    <xdr:to>
      <xdr:col>2</xdr:col>
      <xdr:colOff>266700</xdr:colOff>
      <xdr:row>68</xdr:row>
      <xdr:rowOff>142875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0345400"/>
          <a:ext cx="15716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54</xdr:row>
      <xdr:rowOff>85725</xdr:rowOff>
    </xdr:from>
    <xdr:to>
      <xdr:col>0</xdr:col>
      <xdr:colOff>685800</xdr:colOff>
      <xdr:row>57</xdr:row>
      <xdr:rowOff>123825</xdr:rowOff>
    </xdr:to>
    <xdr:pic>
      <xdr:nvPicPr>
        <xdr:cNvPr id="3" name="Рисунок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8364200"/>
          <a:ext cx="5810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476250</xdr:colOff>
      <xdr:row>76</xdr:row>
      <xdr:rowOff>0</xdr:rowOff>
    </xdr:from>
    <xdr:to>
      <xdr:col>4</xdr:col>
      <xdr:colOff>323850</xdr:colOff>
      <xdr:row>77</xdr:row>
      <xdr:rowOff>190500</xdr:rowOff>
    </xdr:to>
    <xdr:pic>
      <xdr:nvPicPr>
        <xdr:cNvPr id="4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" y="21488400"/>
          <a:ext cx="343852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49</xdr:row>
      <xdr:rowOff>19050</xdr:rowOff>
    </xdr:from>
    <xdr:to>
      <xdr:col>5</xdr:col>
      <xdr:colOff>19050</xdr:colOff>
      <xdr:row>52</xdr:row>
      <xdr:rowOff>142875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17249775"/>
          <a:ext cx="45815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zoomScale="75" zoomScaleSheetLayoutView="75" workbookViewId="0" topLeftCell="A77">
      <selection activeCell="G42" sqref="G42:I42"/>
    </sheetView>
  </sheetViews>
  <sheetFormatPr defaultColWidth="9.140625" defaultRowHeight="15"/>
  <cols>
    <col min="1" max="1" width="10.28125" style="19" customWidth="1"/>
    <col min="2" max="2" width="13.421875" style="19" customWidth="1"/>
    <col min="3" max="3" width="17.8515625" style="19" customWidth="1"/>
    <col min="4" max="4" width="12.28125" style="22" customWidth="1"/>
    <col min="5" max="5" width="15.8515625" style="19" customWidth="1"/>
    <col min="6" max="6" width="20.57421875" style="19" customWidth="1"/>
    <col min="7" max="7" width="17.421875" style="19" customWidth="1"/>
    <col min="8" max="8" width="14.57421875" style="19" customWidth="1"/>
    <col min="9" max="9" width="15.7109375" style="19" customWidth="1"/>
    <col min="10" max="10" width="16.7109375" style="19" customWidth="1"/>
    <col min="11" max="11" width="12.421875" style="19" customWidth="1"/>
    <col min="12" max="12" width="6.00390625" style="19" customWidth="1"/>
    <col min="13" max="13" width="22.57421875" style="19" customWidth="1"/>
    <col min="14" max="16" width="9.140625" style="19" customWidth="1"/>
    <col min="17" max="17" width="10.00390625" style="19" bestFit="1" customWidth="1"/>
    <col min="18" max="16384" width="9.140625" style="19" customWidth="1"/>
  </cols>
  <sheetData>
    <row r="1" spans="3:14" ht="13.5">
      <c r="C1" s="20"/>
      <c r="D1" s="122" t="s">
        <v>109</v>
      </c>
      <c r="E1" s="122"/>
      <c r="F1" s="122"/>
      <c r="G1" s="122"/>
      <c r="H1" s="122"/>
      <c r="I1" s="122"/>
      <c r="J1" s="122"/>
      <c r="K1" s="122"/>
      <c r="L1" s="122"/>
      <c r="M1" s="122"/>
      <c r="N1" s="21"/>
    </row>
    <row r="2" spans="3:14" ht="13.5">
      <c r="C2" s="122" t="s">
        <v>111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21"/>
    </row>
    <row r="3" spans="3:14" ht="15.75" customHeight="1"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21"/>
    </row>
    <row r="4" spans="1:12" ht="16.5">
      <c r="A4" s="68" t="s">
        <v>112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84" customHeight="1">
      <c r="A5" s="77" t="s">
        <v>78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8.75" customHeight="1">
      <c r="A6" s="33" t="s">
        <v>0</v>
      </c>
      <c r="B6" s="33"/>
      <c r="C6" s="33"/>
      <c r="D6" s="34"/>
      <c r="E6" s="33"/>
      <c r="F6" s="33"/>
      <c r="G6" s="33"/>
      <c r="H6" s="33"/>
      <c r="I6" s="33"/>
      <c r="J6" s="33"/>
      <c r="K6" s="33"/>
      <c r="L6" s="33"/>
    </row>
    <row r="7" spans="1:12" ht="60.75" customHeight="1">
      <c r="A7" s="69" t="s">
        <v>79</v>
      </c>
      <c r="B7" s="69"/>
      <c r="C7" s="69"/>
      <c r="D7" s="69"/>
      <c r="E7" s="69"/>
      <c r="F7" s="69"/>
      <c r="G7" s="69"/>
      <c r="H7" s="69"/>
      <c r="I7" s="69"/>
      <c r="J7" s="69"/>
      <c r="K7" s="33"/>
      <c r="L7" s="33"/>
    </row>
    <row r="8" spans="1:12" ht="32.25" customHeight="1">
      <c r="A8" s="35" t="s">
        <v>1</v>
      </c>
      <c r="B8" s="101" t="s">
        <v>2</v>
      </c>
      <c r="C8" s="101"/>
      <c r="D8" s="101"/>
      <c r="E8" s="101"/>
      <c r="F8" s="101" t="s">
        <v>3</v>
      </c>
      <c r="G8" s="101"/>
      <c r="H8" s="101"/>
      <c r="I8" s="35" t="s">
        <v>4</v>
      </c>
      <c r="J8" s="36" t="s">
        <v>115</v>
      </c>
      <c r="K8" s="33"/>
      <c r="L8" s="33"/>
    </row>
    <row r="9" spans="1:12" s="23" customFormat="1" ht="29.25" customHeight="1">
      <c r="A9" s="37" t="s">
        <v>5</v>
      </c>
      <c r="B9" s="123" t="s">
        <v>6</v>
      </c>
      <c r="C9" s="123"/>
      <c r="D9" s="123"/>
      <c r="E9" s="123"/>
      <c r="F9" s="124"/>
      <c r="G9" s="124"/>
      <c r="H9" s="124"/>
      <c r="I9" s="38" t="s">
        <v>7</v>
      </c>
      <c r="J9" s="38">
        <v>1</v>
      </c>
      <c r="K9" s="39"/>
      <c r="L9" s="40"/>
    </row>
    <row r="10" spans="1:12" s="23" customFormat="1" ht="29.25" customHeight="1" hidden="1">
      <c r="A10" s="37" t="s">
        <v>8</v>
      </c>
      <c r="B10" s="123" t="s">
        <v>9</v>
      </c>
      <c r="C10" s="123"/>
      <c r="D10" s="123"/>
      <c r="E10" s="123"/>
      <c r="F10" s="124"/>
      <c r="G10" s="124"/>
      <c r="H10" s="124"/>
      <c r="I10" s="38" t="s">
        <v>7</v>
      </c>
      <c r="J10" s="38"/>
      <c r="K10" s="40"/>
      <c r="L10" s="40"/>
    </row>
    <row r="11" spans="1:12" ht="22.5" customHeight="1">
      <c r="A11" s="37" t="s">
        <v>10</v>
      </c>
      <c r="B11" s="123" t="s">
        <v>11</v>
      </c>
      <c r="C11" s="123"/>
      <c r="D11" s="123"/>
      <c r="E11" s="123"/>
      <c r="F11" s="100" t="s">
        <v>12</v>
      </c>
      <c r="G11" s="100"/>
      <c r="H11" s="100"/>
      <c r="I11" s="38" t="s">
        <v>13</v>
      </c>
      <c r="J11" s="41">
        <v>19242</v>
      </c>
      <c r="K11" s="33"/>
      <c r="L11" s="33"/>
    </row>
    <row r="12" spans="1:12" ht="57" customHeight="1">
      <c r="A12" s="42" t="s">
        <v>14</v>
      </c>
      <c r="B12" s="149" t="s">
        <v>15</v>
      </c>
      <c r="C12" s="149"/>
      <c r="D12" s="149"/>
      <c r="E12" s="149"/>
      <c r="F12" s="114" t="s">
        <v>84</v>
      </c>
      <c r="G12" s="114"/>
      <c r="H12" s="114"/>
      <c r="I12" s="38" t="s">
        <v>16</v>
      </c>
      <c r="J12" s="38">
        <v>1</v>
      </c>
      <c r="K12" s="33"/>
      <c r="L12" s="33"/>
    </row>
    <row r="13" spans="1:12" ht="16.5">
      <c r="A13" s="37" t="s">
        <v>17</v>
      </c>
      <c r="B13" s="99" t="s">
        <v>18</v>
      </c>
      <c r="C13" s="99"/>
      <c r="D13" s="99"/>
      <c r="E13" s="99"/>
      <c r="F13" s="99" t="s">
        <v>19</v>
      </c>
      <c r="G13" s="99"/>
      <c r="H13" s="99"/>
      <c r="I13" s="38" t="s">
        <v>16</v>
      </c>
      <c r="J13" s="38">
        <v>20</v>
      </c>
      <c r="K13" s="33"/>
      <c r="L13" s="33"/>
    </row>
    <row r="14" spans="1:12" ht="16.5">
      <c r="A14" s="37" t="s">
        <v>20</v>
      </c>
      <c r="B14" s="99" t="s">
        <v>21</v>
      </c>
      <c r="C14" s="99"/>
      <c r="D14" s="99"/>
      <c r="E14" s="99"/>
      <c r="F14" s="99" t="s">
        <v>19</v>
      </c>
      <c r="G14" s="99"/>
      <c r="H14" s="99"/>
      <c r="I14" s="38" t="s">
        <v>16</v>
      </c>
      <c r="J14" s="38">
        <v>30.2</v>
      </c>
      <c r="K14" s="33"/>
      <c r="L14" s="33"/>
    </row>
    <row r="15" spans="1:12" ht="55.5" customHeight="1">
      <c r="A15" s="42" t="s">
        <v>22</v>
      </c>
      <c r="B15" s="99" t="s">
        <v>23</v>
      </c>
      <c r="C15" s="99"/>
      <c r="D15" s="99"/>
      <c r="E15" s="99"/>
      <c r="F15" s="114" t="s">
        <v>125</v>
      </c>
      <c r="G15" s="114"/>
      <c r="H15" s="114"/>
      <c r="I15" s="38" t="s">
        <v>24</v>
      </c>
      <c r="J15" s="38">
        <v>1.35</v>
      </c>
      <c r="K15" s="33"/>
      <c r="L15" s="33"/>
    </row>
    <row r="16" spans="1:12" ht="29.25" customHeight="1">
      <c r="A16" s="42" t="s">
        <v>25</v>
      </c>
      <c r="B16" s="99" t="s">
        <v>23</v>
      </c>
      <c r="C16" s="99"/>
      <c r="D16" s="99"/>
      <c r="E16" s="99"/>
      <c r="F16" s="128" t="s">
        <v>126</v>
      </c>
      <c r="G16" s="128"/>
      <c r="H16" s="128"/>
      <c r="I16" s="38" t="s">
        <v>24</v>
      </c>
      <c r="J16" s="38">
        <v>1</v>
      </c>
      <c r="K16" s="33"/>
      <c r="L16" s="33"/>
    </row>
    <row r="17" spans="1:12" ht="75.75" customHeight="1">
      <c r="A17" s="42" t="s">
        <v>26</v>
      </c>
      <c r="B17" s="99" t="s">
        <v>23</v>
      </c>
      <c r="C17" s="99"/>
      <c r="D17" s="99"/>
      <c r="E17" s="99"/>
      <c r="F17" s="114" t="s">
        <v>27</v>
      </c>
      <c r="G17" s="114"/>
      <c r="H17" s="114"/>
      <c r="I17" s="38" t="s">
        <v>24</v>
      </c>
      <c r="J17" s="38">
        <v>0.05</v>
      </c>
      <c r="K17" s="33"/>
      <c r="L17" s="33"/>
    </row>
    <row r="18" spans="1:12" ht="66.75" customHeight="1">
      <c r="A18" s="42" t="s">
        <v>28</v>
      </c>
      <c r="B18" s="99" t="s">
        <v>23</v>
      </c>
      <c r="C18" s="99"/>
      <c r="D18" s="99"/>
      <c r="E18" s="99"/>
      <c r="F18" s="114" t="s">
        <v>29</v>
      </c>
      <c r="G18" s="114"/>
      <c r="H18" s="114"/>
      <c r="I18" s="38" t="s">
        <v>24</v>
      </c>
      <c r="J18" s="38">
        <v>0.3</v>
      </c>
      <c r="K18" s="33"/>
      <c r="L18" s="33"/>
    </row>
    <row r="19" spans="1:12" ht="79.5" customHeight="1">
      <c r="A19" s="42" t="s">
        <v>28</v>
      </c>
      <c r="B19" s="99" t="s">
        <v>23</v>
      </c>
      <c r="C19" s="99"/>
      <c r="D19" s="99"/>
      <c r="E19" s="99"/>
      <c r="F19" s="114" t="s">
        <v>30</v>
      </c>
      <c r="G19" s="114"/>
      <c r="H19" s="114"/>
      <c r="I19" s="38" t="s">
        <v>24</v>
      </c>
      <c r="J19" s="38">
        <v>0</v>
      </c>
      <c r="K19" s="33"/>
      <c r="L19" s="33"/>
    </row>
    <row r="20" spans="1:12" ht="36" customHeight="1">
      <c r="A20" s="42" t="s">
        <v>31</v>
      </c>
      <c r="B20" s="99" t="s">
        <v>23</v>
      </c>
      <c r="C20" s="99"/>
      <c r="D20" s="99"/>
      <c r="E20" s="99"/>
      <c r="F20" s="114" t="s">
        <v>127</v>
      </c>
      <c r="G20" s="114"/>
      <c r="H20" s="114"/>
      <c r="I20" s="38" t="s">
        <v>24</v>
      </c>
      <c r="J20" s="38">
        <v>1.35</v>
      </c>
      <c r="K20" s="33"/>
      <c r="L20" s="33"/>
    </row>
    <row r="21" spans="1:12" ht="22.5" customHeight="1">
      <c r="A21" s="37" t="s">
        <v>32</v>
      </c>
      <c r="B21" s="99" t="s">
        <v>33</v>
      </c>
      <c r="C21" s="99"/>
      <c r="D21" s="99"/>
      <c r="E21" s="99"/>
      <c r="F21" s="100" t="s">
        <v>135</v>
      </c>
      <c r="G21" s="100"/>
      <c r="H21" s="100"/>
      <c r="I21" s="38" t="s">
        <v>34</v>
      </c>
      <c r="J21" s="38">
        <v>1464</v>
      </c>
      <c r="K21" s="33"/>
      <c r="L21" s="33"/>
    </row>
    <row r="22" spans="1:12" ht="35.25" customHeight="1">
      <c r="A22" s="37" t="s">
        <v>35</v>
      </c>
      <c r="B22" s="99" t="s">
        <v>36</v>
      </c>
      <c r="C22" s="99"/>
      <c r="D22" s="99"/>
      <c r="E22" s="99"/>
      <c r="F22" s="107" t="s">
        <v>132</v>
      </c>
      <c r="G22" s="107"/>
      <c r="H22" s="107"/>
      <c r="I22" s="38" t="s">
        <v>34</v>
      </c>
      <c r="J22" s="38">
        <v>105.6</v>
      </c>
      <c r="K22" s="33"/>
      <c r="L22" s="33"/>
    </row>
    <row r="23" spans="1:12" ht="27" customHeight="1">
      <c r="A23" s="33"/>
      <c r="B23" s="33"/>
      <c r="C23" s="33"/>
      <c r="D23" s="34"/>
      <c r="E23" s="33"/>
      <c r="F23" s="33"/>
      <c r="G23" s="33"/>
      <c r="H23" s="33"/>
      <c r="I23" s="33"/>
      <c r="J23" s="33"/>
      <c r="K23" s="33"/>
      <c r="L23" s="33"/>
    </row>
    <row r="24" spans="1:12" ht="16.5">
      <c r="A24" s="33" t="s">
        <v>37</v>
      </c>
      <c r="B24" s="33"/>
      <c r="C24" s="33"/>
      <c r="D24" s="34"/>
      <c r="E24" s="33"/>
      <c r="F24" s="33"/>
      <c r="G24" s="33"/>
      <c r="H24" s="33"/>
      <c r="I24" s="33"/>
      <c r="J24" s="33"/>
      <c r="K24" s="33"/>
      <c r="L24" s="33"/>
    </row>
    <row r="25" spans="1:12" ht="16.5">
      <c r="A25" s="33"/>
      <c r="B25" s="33"/>
      <c r="C25" s="33"/>
      <c r="D25" s="34"/>
      <c r="E25" s="33"/>
      <c r="F25" s="33"/>
      <c r="G25" s="33"/>
      <c r="H25" s="33"/>
      <c r="I25" s="33"/>
      <c r="J25" s="33"/>
      <c r="K25" s="33"/>
      <c r="L25" s="33"/>
    </row>
    <row r="26" spans="1:12" ht="16.5">
      <c r="A26" s="33"/>
      <c r="B26" s="33"/>
      <c r="C26" s="33"/>
      <c r="D26" s="34"/>
      <c r="E26" s="33"/>
      <c r="F26" s="33"/>
      <c r="G26" s="33"/>
      <c r="H26" s="33"/>
      <c r="I26" s="33"/>
      <c r="J26" s="33"/>
      <c r="K26" s="33"/>
      <c r="L26" s="33"/>
    </row>
    <row r="27" spans="1:12" ht="33">
      <c r="A27" s="43" t="s">
        <v>38</v>
      </c>
      <c r="B27" s="101" t="s">
        <v>2</v>
      </c>
      <c r="C27" s="101"/>
      <c r="D27" s="101"/>
      <c r="E27" s="101" t="s">
        <v>39</v>
      </c>
      <c r="F27" s="101"/>
      <c r="G27" s="101" t="s">
        <v>40</v>
      </c>
      <c r="H27" s="101"/>
      <c r="I27" s="101"/>
      <c r="J27" s="36" t="s">
        <v>114</v>
      </c>
      <c r="K27" s="33"/>
      <c r="L27" s="33"/>
    </row>
    <row r="28" spans="1:12" ht="15" customHeight="1">
      <c r="A28" s="44" t="s">
        <v>41</v>
      </c>
      <c r="B28" s="108" t="s">
        <v>42</v>
      </c>
      <c r="C28" s="108"/>
      <c r="D28" s="108"/>
      <c r="E28" s="109" t="s">
        <v>43</v>
      </c>
      <c r="F28" s="109"/>
      <c r="G28" s="113" t="s">
        <v>129</v>
      </c>
      <c r="H28" s="113"/>
      <c r="I28" s="113"/>
      <c r="J28" s="45">
        <v>182.22</v>
      </c>
      <c r="K28" s="33"/>
      <c r="L28" s="33"/>
    </row>
    <row r="29" spans="1:12" ht="9" customHeight="1">
      <c r="A29" s="109" t="s">
        <v>44</v>
      </c>
      <c r="B29" s="108" t="s">
        <v>128</v>
      </c>
      <c r="C29" s="108"/>
      <c r="D29" s="108"/>
      <c r="E29" s="109" t="s">
        <v>45</v>
      </c>
      <c r="F29" s="109"/>
      <c r="G29" s="112"/>
      <c r="H29" s="112"/>
      <c r="I29" s="112"/>
      <c r="J29" s="66">
        <v>12.15</v>
      </c>
      <c r="K29" s="33"/>
      <c r="L29" s="33"/>
    </row>
    <row r="30" spans="1:12" ht="30" customHeight="1" hidden="1">
      <c r="A30" s="109"/>
      <c r="B30" s="108"/>
      <c r="C30" s="108"/>
      <c r="D30" s="108"/>
      <c r="E30" s="109"/>
      <c r="F30" s="109"/>
      <c r="G30" s="67"/>
      <c r="H30" s="67"/>
      <c r="I30" s="67"/>
      <c r="J30" s="66"/>
      <c r="K30" s="33"/>
      <c r="L30" s="33"/>
    </row>
    <row r="31" spans="1:12" ht="27" customHeight="1" hidden="1">
      <c r="A31" s="109"/>
      <c r="B31" s="108"/>
      <c r="C31" s="108"/>
      <c r="D31" s="108"/>
      <c r="E31" s="109"/>
      <c r="F31" s="109"/>
      <c r="G31" s="67"/>
      <c r="H31" s="67"/>
      <c r="I31" s="67"/>
      <c r="J31" s="66"/>
      <c r="K31" s="33"/>
      <c r="L31" s="33"/>
    </row>
    <row r="32" spans="1:12" ht="77.25" customHeight="1" hidden="1">
      <c r="A32" s="109"/>
      <c r="B32" s="108"/>
      <c r="C32" s="108"/>
      <c r="D32" s="108"/>
      <c r="E32" s="109"/>
      <c r="F32" s="109"/>
      <c r="G32" s="85"/>
      <c r="H32" s="85"/>
      <c r="I32" s="85"/>
      <c r="J32" s="66"/>
      <c r="K32" s="33"/>
      <c r="L32" s="33"/>
    </row>
    <row r="33" spans="1:12" ht="36.75" customHeight="1">
      <c r="A33" s="109"/>
      <c r="B33" s="108"/>
      <c r="C33" s="108"/>
      <c r="D33" s="108"/>
      <c r="E33" s="109"/>
      <c r="F33" s="109"/>
      <c r="G33" s="86" t="s">
        <v>136</v>
      </c>
      <c r="H33" s="86"/>
      <c r="I33" s="86"/>
      <c r="J33" s="66"/>
      <c r="K33" s="33"/>
      <c r="L33" s="33"/>
    </row>
    <row r="34" spans="1:12" ht="36.75" customHeight="1">
      <c r="A34" s="109"/>
      <c r="B34" s="108"/>
      <c r="C34" s="108"/>
      <c r="D34" s="108"/>
      <c r="E34" s="109"/>
      <c r="F34" s="109"/>
      <c r="G34" s="67" t="s">
        <v>137</v>
      </c>
      <c r="H34" s="67"/>
      <c r="I34" s="67"/>
      <c r="J34" s="66"/>
      <c r="K34" s="33"/>
      <c r="L34" s="33"/>
    </row>
    <row r="35" spans="1:12" ht="93.75" customHeight="1">
      <c r="A35" s="109"/>
      <c r="B35" s="108"/>
      <c r="C35" s="108"/>
      <c r="D35" s="108"/>
      <c r="E35" s="109"/>
      <c r="F35" s="109"/>
      <c r="G35" s="70" t="s">
        <v>138</v>
      </c>
      <c r="H35" s="70"/>
      <c r="I35" s="70"/>
      <c r="J35" s="66"/>
      <c r="K35" s="33"/>
      <c r="L35" s="33"/>
    </row>
    <row r="36" spans="1:12" ht="3" customHeight="1" hidden="1">
      <c r="A36" s="109"/>
      <c r="B36" s="108"/>
      <c r="C36" s="108"/>
      <c r="D36" s="108"/>
      <c r="E36" s="109"/>
      <c r="F36" s="109"/>
      <c r="G36" s="67"/>
      <c r="H36" s="67"/>
      <c r="I36" s="67"/>
      <c r="J36" s="66"/>
      <c r="K36" s="33"/>
      <c r="L36" s="33"/>
    </row>
    <row r="37" spans="1:12" ht="27" customHeight="1" hidden="1">
      <c r="A37" s="109"/>
      <c r="B37" s="108"/>
      <c r="C37" s="108"/>
      <c r="D37" s="108"/>
      <c r="E37" s="109"/>
      <c r="F37" s="109"/>
      <c r="G37" s="67"/>
      <c r="H37" s="67"/>
      <c r="I37" s="67"/>
      <c r="J37" s="66"/>
      <c r="K37" s="33"/>
      <c r="L37" s="33"/>
    </row>
    <row r="38" spans="1:12" ht="61.5" customHeight="1" hidden="1">
      <c r="A38" s="109"/>
      <c r="B38" s="108"/>
      <c r="C38" s="108"/>
      <c r="D38" s="108"/>
      <c r="E38" s="109"/>
      <c r="F38" s="109"/>
      <c r="G38" s="85"/>
      <c r="H38" s="85"/>
      <c r="I38" s="85"/>
      <c r="J38" s="66"/>
      <c r="K38" s="33"/>
      <c r="L38" s="33"/>
    </row>
    <row r="39" spans="1:12" ht="45" customHeight="1">
      <c r="A39" s="78" t="s">
        <v>46</v>
      </c>
      <c r="B39" s="138" t="s">
        <v>47</v>
      </c>
      <c r="C39" s="139"/>
      <c r="D39" s="140"/>
      <c r="E39" s="132" t="s">
        <v>48</v>
      </c>
      <c r="F39" s="133"/>
      <c r="G39" s="79"/>
      <c r="H39" s="80"/>
      <c r="I39" s="81"/>
      <c r="J39" s="129">
        <v>0</v>
      </c>
      <c r="K39" s="33"/>
      <c r="L39" s="33"/>
    </row>
    <row r="40" spans="1:12" ht="28.5" customHeight="1">
      <c r="A40" s="147"/>
      <c r="B40" s="141"/>
      <c r="C40" s="142"/>
      <c r="D40" s="143"/>
      <c r="E40" s="134"/>
      <c r="F40" s="135"/>
      <c r="G40" s="94"/>
      <c r="H40" s="95"/>
      <c r="I40" s="96"/>
      <c r="J40" s="130"/>
      <c r="K40" s="33"/>
      <c r="L40" s="33"/>
    </row>
    <row r="41" spans="1:12" ht="27" customHeight="1">
      <c r="A41" s="148"/>
      <c r="B41" s="144"/>
      <c r="C41" s="145"/>
      <c r="D41" s="146"/>
      <c r="E41" s="136"/>
      <c r="F41" s="137"/>
      <c r="G41" s="71"/>
      <c r="H41" s="72"/>
      <c r="I41" s="73"/>
      <c r="J41" s="131"/>
      <c r="K41" s="33"/>
      <c r="L41" s="33"/>
    </row>
    <row r="42" spans="1:12" ht="51" customHeight="1">
      <c r="A42" s="44" t="s">
        <v>80</v>
      </c>
      <c r="B42" s="87" t="s">
        <v>85</v>
      </c>
      <c r="C42" s="88"/>
      <c r="D42" s="89"/>
      <c r="E42" s="110" t="s">
        <v>81</v>
      </c>
      <c r="F42" s="111"/>
      <c r="G42" s="90" t="s">
        <v>130</v>
      </c>
      <c r="H42" s="91"/>
      <c r="I42" s="92"/>
      <c r="J42" s="46">
        <v>97.19</v>
      </c>
      <c r="K42" s="33"/>
      <c r="L42" s="33"/>
    </row>
    <row r="43" spans="1:12" ht="18" customHeight="1">
      <c r="A43" s="47" t="s">
        <v>49</v>
      </c>
      <c r="B43" s="78" t="s">
        <v>86</v>
      </c>
      <c r="C43" s="78"/>
      <c r="D43" s="78"/>
      <c r="E43" s="78" t="s">
        <v>139</v>
      </c>
      <c r="F43" s="78"/>
      <c r="G43" s="79" t="s">
        <v>145</v>
      </c>
      <c r="H43" s="80"/>
      <c r="I43" s="81"/>
      <c r="J43" s="45">
        <v>97.19</v>
      </c>
      <c r="K43" s="33"/>
      <c r="L43" s="33"/>
    </row>
    <row r="44" spans="1:12" ht="32.25" customHeight="1">
      <c r="A44" s="48" t="s">
        <v>50</v>
      </c>
      <c r="B44" s="64" t="s">
        <v>87</v>
      </c>
      <c r="C44" s="64"/>
      <c r="D44" s="64"/>
      <c r="E44" s="64" t="s">
        <v>82</v>
      </c>
      <c r="F44" s="64"/>
      <c r="G44" s="65" t="s">
        <v>131</v>
      </c>
      <c r="H44" s="65"/>
      <c r="I44" s="65"/>
      <c r="J44" s="49">
        <v>88.05</v>
      </c>
      <c r="K44" s="33"/>
      <c r="L44" s="33"/>
    </row>
    <row r="45" spans="1:12" ht="16.5">
      <c r="A45" s="58"/>
      <c r="B45" s="58"/>
      <c r="C45" s="58"/>
      <c r="D45" s="59"/>
      <c r="E45" s="58"/>
      <c r="F45" s="58"/>
      <c r="G45" s="58"/>
      <c r="H45" s="58"/>
      <c r="I45" s="58"/>
      <c r="J45" s="58"/>
      <c r="K45" s="58"/>
      <c r="L45" s="58"/>
    </row>
    <row r="46" spans="1:12" ht="16.5">
      <c r="A46" s="58" t="s">
        <v>146</v>
      </c>
      <c r="B46" s="58"/>
      <c r="C46" s="58"/>
      <c r="D46" s="59"/>
      <c r="E46" s="58"/>
      <c r="F46" s="58" t="s">
        <v>83</v>
      </c>
      <c r="G46" s="60" t="s">
        <v>51</v>
      </c>
      <c r="H46" s="61">
        <f>(J28+J29+J42+J43+J44+J39)*J15</f>
        <v>643.6800000000001</v>
      </c>
      <c r="I46" s="58" t="s">
        <v>52</v>
      </c>
      <c r="J46" s="58"/>
      <c r="K46" s="58"/>
      <c r="L46" s="58"/>
    </row>
    <row r="47" spans="1:12" ht="16.5" hidden="1">
      <c r="A47" s="58" t="s">
        <v>53</v>
      </c>
      <c r="B47" s="58"/>
      <c r="C47" s="58"/>
      <c r="D47" s="59"/>
      <c r="E47" s="58"/>
      <c r="F47" s="58"/>
      <c r="G47" s="60" t="s">
        <v>51</v>
      </c>
      <c r="H47" s="61" t="e">
        <f>(125.31+8.35+40.51+14.51+58.98)*#REF!</f>
        <v>#REF!</v>
      </c>
      <c r="I47" s="58" t="s">
        <v>52</v>
      </c>
      <c r="J47" s="58"/>
      <c r="K47" s="58"/>
      <c r="L47" s="58"/>
    </row>
    <row r="48" spans="1:12" ht="9.75" customHeight="1">
      <c r="A48" s="58"/>
      <c r="B48" s="58"/>
      <c r="C48" s="58"/>
      <c r="D48" s="59"/>
      <c r="E48" s="58"/>
      <c r="F48" s="58"/>
      <c r="G48" s="60"/>
      <c r="H48" s="61"/>
      <c r="I48" s="58"/>
      <c r="J48" s="58"/>
      <c r="K48" s="58"/>
      <c r="L48" s="58"/>
    </row>
    <row r="49" spans="1:12" ht="14.25" customHeight="1">
      <c r="A49" s="62" t="s">
        <v>54</v>
      </c>
      <c r="B49" s="58"/>
      <c r="C49" s="58"/>
      <c r="D49" s="59"/>
      <c r="E49" s="58"/>
      <c r="F49" s="58"/>
      <c r="G49" s="58"/>
      <c r="H49" s="58"/>
      <c r="I49" s="58"/>
      <c r="J49" s="58"/>
      <c r="K49" s="58"/>
      <c r="L49" s="58"/>
    </row>
    <row r="50" spans="1:12" s="63" customFormat="1" ht="16.5">
      <c r="A50" s="58"/>
      <c r="B50" s="58"/>
      <c r="C50" s="58"/>
      <c r="D50" s="59"/>
      <c r="E50" s="58"/>
      <c r="F50" s="58"/>
      <c r="G50" s="58"/>
      <c r="H50" s="58"/>
      <c r="I50" s="58"/>
      <c r="J50" s="58"/>
      <c r="K50" s="58"/>
      <c r="L50" s="58"/>
    </row>
    <row r="51" spans="1:12" s="63" customFormat="1" ht="16.5">
      <c r="A51" s="58"/>
      <c r="B51" s="58"/>
      <c r="C51" s="58"/>
      <c r="D51" s="59"/>
      <c r="E51" s="58"/>
      <c r="F51" s="58"/>
      <c r="G51" s="74" t="s">
        <v>133</v>
      </c>
      <c r="H51" s="74"/>
      <c r="I51" s="74"/>
      <c r="J51" s="74"/>
      <c r="K51" s="74"/>
      <c r="L51" s="74"/>
    </row>
    <row r="52" spans="1:12" s="63" customFormat="1" ht="16.5">
      <c r="A52" s="58"/>
      <c r="B52" s="58"/>
      <c r="C52" s="58"/>
      <c r="D52" s="59"/>
      <c r="E52" s="58"/>
      <c r="F52" s="58"/>
      <c r="G52" s="74"/>
      <c r="H52" s="74"/>
      <c r="I52" s="74"/>
      <c r="J52" s="74"/>
      <c r="K52" s="74"/>
      <c r="L52" s="74"/>
    </row>
    <row r="53" spans="1:12" s="63" customFormat="1" ht="16.5">
      <c r="A53" s="58"/>
      <c r="B53" s="58"/>
      <c r="C53" s="58"/>
      <c r="D53" s="59"/>
      <c r="E53" s="58"/>
      <c r="F53" s="58"/>
      <c r="G53" s="58"/>
      <c r="H53" s="58"/>
      <c r="I53" s="58"/>
      <c r="J53" s="58"/>
      <c r="K53" s="58"/>
      <c r="L53" s="58"/>
    </row>
    <row r="54" spans="1:12" ht="16.5">
      <c r="A54" s="52" t="s">
        <v>55</v>
      </c>
      <c r="B54" s="33"/>
      <c r="C54" s="33"/>
      <c r="D54" s="34"/>
      <c r="E54" s="33"/>
      <c r="F54" s="33"/>
      <c r="G54" s="33"/>
      <c r="H54" s="33"/>
      <c r="I54" s="33"/>
      <c r="J54" s="33"/>
      <c r="K54" s="33"/>
      <c r="L54" s="33"/>
    </row>
    <row r="55" spans="1:12" ht="16.5">
      <c r="A55" s="33"/>
      <c r="B55" s="33"/>
      <c r="C55" s="33"/>
      <c r="D55" s="34"/>
      <c r="E55" s="33"/>
      <c r="F55" s="33"/>
      <c r="G55" s="33"/>
      <c r="H55" s="33"/>
      <c r="I55" s="33"/>
      <c r="J55" s="33"/>
      <c r="K55" s="33"/>
      <c r="L55" s="33"/>
    </row>
    <row r="56" spans="1:12" ht="16.5">
      <c r="A56" s="33"/>
      <c r="B56" s="33"/>
      <c r="C56" s="50" t="s">
        <v>147</v>
      </c>
      <c r="D56" s="118">
        <v>942347.52</v>
      </c>
      <c r="E56" s="118"/>
      <c r="F56" s="33" t="s">
        <v>110</v>
      </c>
      <c r="G56" s="33"/>
      <c r="H56" s="33"/>
      <c r="I56" s="33"/>
      <c r="J56" s="33"/>
      <c r="K56" s="33"/>
      <c r="L56" s="33"/>
    </row>
    <row r="57" spans="1:12" ht="16.5">
      <c r="A57" s="33"/>
      <c r="B57" s="33"/>
      <c r="C57" s="50"/>
      <c r="D57" s="118"/>
      <c r="E57" s="118"/>
      <c r="F57" s="33"/>
      <c r="G57" s="33"/>
      <c r="H57" s="33" t="s">
        <v>56</v>
      </c>
      <c r="I57" s="33"/>
      <c r="J57" s="33"/>
      <c r="K57" s="33"/>
      <c r="L57" s="33"/>
    </row>
    <row r="58" spans="1:12" ht="16.5">
      <c r="A58" s="33"/>
      <c r="B58" s="33"/>
      <c r="C58" s="33"/>
      <c r="D58" s="34"/>
      <c r="E58" s="33"/>
      <c r="F58" s="33"/>
      <c r="G58" s="33"/>
      <c r="H58" s="33"/>
      <c r="I58" s="33"/>
      <c r="J58" s="33"/>
      <c r="K58" s="33"/>
      <c r="L58" s="33"/>
    </row>
    <row r="59" spans="1:12" ht="16.5">
      <c r="A59" s="33"/>
      <c r="B59" s="33"/>
      <c r="C59" s="33"/>
      <c r="D59" s="34"/>
      <c r="E59" s="33"/>
      <c r="F59" s="33"/>
      <c r="G59" s="33"/>
      <c r="H59" s="33"/>
      <c r="I59" s="33"/>
      <c r="J59" s="33"/>
      <c r="K59" s="33"/>
      <c r="L59" s="33"/>
    </row>
    <row r="60" spans="1:12" ht="16.5">
      <c r="A60" s="33"/>
      <c r="B60" s="33"/>
      <c r="C60" s="33"/>
      <c r="D60" s="34"/>
      <c r="E60" s="33"/>
      <c r="F60" s="33"/>
      <c r="G60" s="33"/>
      <c r="H60" s="33"/>
      <c r="I60" s="33"/>
      <c r="J60" s="33"/>
      <c r="K60" s="33"/>
      <c r="L60" s="33"/>
    </row>
    <row r="61" spans="1:12" ht="16.5">
      <c r="A61" s="33" t="s">
        <v>113</v>
      </c>
      <c r="B61" s="33"/>
      <c r="C61" s="33"/>
      <c r="D61" s="34"/>
      <c r="E61" s="51"/>
      <c r="F61" s="51">
        <v>942347.52</v>
      </c>
      <c r="G61" s="33" t="s">
        <v>57</v>
      </c>
      <c r="H61" s="33"/>
      <c r="I61" s="51"/>
      <c r="J61" s="33"/>
      <c r="K61" s="33"/>
      <c r="L61" s="33"/>
    </row>
    <row r="62" spans="1:12" ht="16.5">
      <c r="A62" s="75"/>
      <c r="B62" s="75"/>
      <c r="C62" s="75"/>
      <c r="D62" s="75"/>
      <c r="E62" s="75"/>
      <c r="F62" s="51"/>
      <c r="G62" s="33"/>
      <c r="H62" s="33"/>
      <c r="I62" s="51"/>
      <c r="J62" s="33"/>
      <c r="K62" s="33"/>
      <c r="L62" s="33"/>
    </row>
    <row r="63" spans="1:12" ht="16.5" hidden="1">
      <c r="A63" s="52" t="s">
        <v>58</v>
      </c>
      <c r="B63" s="33"/>
      <c r="C63" s="33"/>
      <c r="D63" s="34"/>
      <c r="E63" s="33"/>
      <c r="F63" s="51" t="e">
        <f>H47*#REF!*#REF!</f>
        <v>#REF!</v>
      </c>
      <c r="G63" s="33" t="s">
        <v>13</v>
      </c>
      <c r="H63" s="33" t="s">
        <v>59</v>
      </c>
      <c r="I63" s="33"/>
      <c r="J63" s="33"/>
      <c r="K63" s="33"/>
      <c r="L63" s="33"/>
    </row>
    <row r="64" spans="1:12" ht="16.5" hidden="1">
      <c r="A64" s="33" t="s">
        <v>60</v>
      </c>
      <c r="B64" s="33"/>
      <c r="C64" s="33"/>
      <c r="D64" s="34"/>
      <c r="E64" s="33"/>
      <c r="F64" s="51" t="e">
        <f>H47*#REF!*J10</f>
        <v>#REF!</v>
      </c>
      <c r="G64" s="33" t="s">
        <v>13</v>
      </c>
      <c r="H64" s="33" t="s">
        <v>59</v>
      </c>
      <c r="I64" s="33"/>
      <c r="J64" s="33"/>
      <c r="K64" s="33"/>
      <c r="L64" s="33"/>
    </row>
    <row r="65" spans="1:12" ht="16.5" hidden="1">
      <c r="A65" s="33" t="s">
        <v>61</v>
      </c>
      <c r="B65" s="33"/>
      <c r="C65" s="33"/>
      <c r="D65" s="34"/>
      <c r="E65" s="33"/>
      <c r="F65" s="51" t="e">
        <f>H47*#REF!*#REF!</f>
        <v>#REF!</v>
      </c>
      <c r="G65" s="33" t="s">
        <v>13</v>
      </c>
      <c r="H65" s="33" t="s">
        <v>59</v>
      </c>
      <c r="I65" s="33"/>
      <c r="J65" s="33"/>
      <c r="K65" s="33"/>
      <c r="L65" s="33"/>
    </row>
    <row r="66" spans="1:12" ht="16.5">
      <c r="A66" s="33"/>
      <c r="B66" s="33"/>
      <c r="C66" s="33"/>
      <c r="D66" s="34"/>
      <c r="E66" s="33"/>
      <c r="F66" s="51"/>
      <c r="G66" s="33"/>
      <c r="H66" s="33"/>
      <c r="I66" s="33"/>
      <c r="J66" s="33"/>
      <c r="K66" s="33"/>
      <c r="L66" s="33"/>
    </row>
    <row r="67" spans="1:12" ht="16.5">
      <c r="A67" s="52" t="s">
        <v>62</v>
      </c>
      <c r="B67" s="33"/>
      <c r="C67" s="33"/>
      <c r="D67" s="34"/>
      <c r="E67" s="33"/>
      <c r="F67" s="33"/>
      <c r="G67" s="33"/>
      <c r="H67" s="33"/>
      <c r="I67" s="33"/>
      <c r="J67" s="33"/>
      <c r="K67" s="33"/>
      <c r="L67" s="33"/>
    </row>
    <row r="68" spans="1:12" ht="16.5">
      <c r="A68" s="52" t="s">
        <v>63</v>
      </c>
      <c r="B68" s="33"/>
      <c r="C68" s="32" t="s">
        <v>64</v>
      </c>
      <c r="D68" s="34" t="s">
        <v>140</v>
      </c>
      <c r="E68" s="33"/>
      <c r="F68" s="33"/>
      <c r="G68" s="33"/>
      <c r="H68" s="33"/>
      <c r="I68" s="33"/>
      <c r="J68" s="33"/>
      <c r="K68" s="33"/>
      <c r="L68" s="33"/>
    </row>
    <row r="69" spans="1:12" ht="16.5">
      <c r="A69" s="33"/>
      <c r="B69" s="33"/>
      <c r="C69" s="33"/>
      <c r="D69" s="34"/>
      <c r="E69" s="33"/>
      <c r="F69" s="33"/>
      <c r="G69" s="33"/>
      <c r="H69" s="33"/>
      <c r="I69" s="33"/>
      <c r="J69" s="33"/>
      <c r="K69" s="33"/>
      <c r="L69" s="33"/>
    </row>
    <row r="70" spans="1:12" ht="12.75" customHeight="1">
      <c r="A70" s="33" t="s">
        <v>116</v>
      </c>
      <c r="B70" s="53"/>
      <c r="C70" s="51"/>
      <c r="D70" s="34" t="s">
        <v>51</v>
      </c>
      <c r="E70" s="51">
        <f>F61*0.2</f>
        <v>188469.50400000002</v>
      </c>
      <c r="F70" s="33" t="s">
        <v>13</v>
      </c>
      <c r="G70" s="33"/>
      <c r="H70" s="33"/>
      <c r="I70" s="33"/>
      <c r="J70" s="33"/>
      <c r="K70" s="33"/>
      <c r="L70" s="33"/>
    </row>
    <row r="71" spans="1:12" ht="12.75" customHeight="1">
      <c r="A71" s="33"/>
      <c r="B71" s="53"/>
      <c r="C71" s="51"/>
      <c r="D71" s="34"/>
      <c r="E71" s="51"/>
      <c r="F71" s="33"/>
      <c r="G71" s="33"/>
      <c r="H71" s="33"/>
      <c r="I71" s="33"/>
      <c r="J71" s="33"/>
      <c r="K71" s="33"/>
      <c r="L71" s="33"/>
    </row>
    <row r="72" spans="1:12" ht="12.75" customHeight="1" hidden="1">
      <c r="A72" s="52" t="s">
        <v>65</v>
      </c>
      <c r="B72" s="53"/>
      <c r="C72" s="51"/>
      <c r="D72" s="34" t="s">
        <v>51</v>
      </c>
      <c r="E72" s="51" t="e">
        <f>F63*0.2</f>
        <v>#REF!</v>
      </c>
      <c r="F72" s="33" t="s">
        <v>13</v>
      </c>
      <c r="G72" s="33"/>
      <c r="H72" s="33"/>
      <c r="I72" s="33"/>
      <c r="J72" s="33"/>
      <c r="K72" s="33"/>
      <c r="L72" s="33"/>
    </row>
    <row r="73" spans="1:12" ht="12.75" customHeight="1" hidden="1">
      <c r="A73" s="33" t="s">
        <v>66</v>
      </c>
      <c r="B73" s="53"/>
      <c r="C73" s="51"/>
      <c r="D73" s="34" t="s">
        <v>51</v>
      </c>
      <c r="E73" s="51" t="e">
        <f>F64*0.2</f>
        <v>#REF!</v>
      </c>
      <c r="F73" s="33" t="s">
        <v>13</v>
      </c>
      <c r="G73" s="33"/>
      <c r="H73" s="33"/>
      <c r="I73" s="33"/>
      <c r="J73" s="33"/>
      <c r="K73" s="33"/>
      <c r="L73" s="33"/>
    </row>
    <row r="74" spans="1:12" ht="12.75" customHeight="1" hidden="1">
      <c r="A74" s="33" t="s">
        <v>67</v>
      </c>
      <c r="B74" s="53"/>
      <c r="C74" s="51"/>
      <c r="D74" s="34" t="s">
        <v>51</v>
      </c>
      <c r="E74" s="51" t="e">
        <f>F65*0.2</f>
        <v>#REF!</v>
      </c>
      <c r="F74" s="33" t="s">
        <v>13</v>
      </c>
      <c r="G74" s="33"/>
      <c r="H74" s="33"/>
      <c r="I74" s="33"/>
      <c r="J74" s="33"/>
      <c r="K74" s="33"/>
      <c r="L74" s="33"/>
    </row>
    <row r="75" spans="1:12" ht="12.75" customHeight="1">
      <c r="A75" s="33"/>
      <c r="B75" s="33"/>
      <c r="C75" s="33"/>
      <c r="D75" s="34"/>
      <c r="E75" s="51"/>
      <c r="F75" s="54"/>
      <c r="G75" s="33"/>
      <c r="H75" s="33"/>
      <c r="I75" s="33"/>
      <c r="J75" s="33"/>
      <c r="K75" s="33"/>
      <c r="L75" s="33"/>
    </row>
    <row r="76" spans="1:12" ht="16.5">
      <c r="A76" s="52" t="s">
        <v>68</v>
      </c>
      <c r="B76" s="33"/>
      <c r="C76" s="33"/>
      <c r="D76" s="34"/>
      <c r="E76" s="33"/>
      <c r="F76" s="33"/>
      <c r="G76" s="33"/>
      <c r="H76" s="33"/>
      <c r="I76" s="33"/>
      <c r="J76" s="33"/>
      <c r="K76" s="33"/>
      <c r="L76" s="33"/>
    </row>
    <row r="77" spans="1:12" ht="16.5">
      <c r="A77" s="55" t="s">
        <v>69</v>
      </c>
      <c r="B77" s="33"/>
      <c r="C77" s="33"/>
      <c r="D77" s="34"/>
      <c r="E77" s="33"/>
      <c r="F77" s="33" t="s">
        <v>134</v>
      </c>
      <c r="G77" s="33"/>
      <c r="H77" s="33"/>
      <c r="I77" s="51">
        <f>((F61+E70+E79)*0.2)*1</f>
        <v>237471.57504</v>
      </c>
      <c r="J77" s="33"/>
      <c r="K77" s="33"/>
      <c r="L77" s="33"/>
    </row>
    <row r="78" spans="1:12" ht="16.5">
      <c r="A78" s="33"/>
      <c r="B78" s="33"/>
      <c r="C78" s="33"/>
      <c r="D78" s="34"/>
      <c r="E78" s="33"/>
      <c r="F78" s="33"/>
      <c r="G78" s="33"/>
      <c r="H78" s="33"/>
      <c r="I78" s="51"/>
      <c r="J78" s="33"/>
      <c r="K78" s="33"/>
      <c r="L78" s="33"/>
    </row>
    <row r="79" spans="1:12" ht="16.5">
      <c r="A79" s="33" t="s">
        <v>108</v>
      </c>
      <c r="B79" s="33"/>
      <c r="C79" s="33"/>
      <c r="D79" s="34" t="s">
        <v>51</v>
      </c>
      <c r="E79" s="51">
        <f>(F61+E70)*0.05</f>
        <v>56540.851200000005</v>
      </c>
      <c r="F79" s="33" t="s">
        <v>13</v>
      </c>
      <c r="G79" s="33"/>
      <c r="H79" s="33"/>
      <c r="I79" s="33"/>
      <c r="J79" s="33"/>
      <c r="K79" s="33"/>
      <c r="L79" s="33"/>
    </row>
    <row r="80" spans="1:12" ht="16.5">
      <c r="A80" s="33"/>
      <c r="B80" s="33"/>
      <c r="C80" s="33"/>
      <c r="D80" s="34"/>
      <c r="E80" s="51"/>
      <c r="F80" s="33"/>
      <c r="G80" s="33"/>
      <c r="H80" s="33"/>
      <c r="I80" s="33"/>
      <c r="J80" s="33"/>
      <c r="K80" s="33"/>
      <c r="L80" s="33"/>
    </row>
    <row r="81" spans="1:12" ht="16.5" hidden="1">
      <c r="A81" s="52" t="s">
        <v>70</v>
      </c>
      <c r="B81" s="33"/>
      <c r="C81" s="51"/>
      <c r="D81" s="34" t="s">
        <v>51</v>
      </c>
      <c r="E81" s="51" t="e">
        <f>(F63+E72)*0.05</f>
        <v>#REF!</v>
      </c>
      <c r="F81" s="33" t="s">
        <v>13</v>
      </c>
      <c r="G81" s="33"/>
      <c r="H81" s="33"/>
      <c r="I81" s="33"/>
      <c r="J81" s="33"/>
      <c r="K81" s="33"/>
      <c r="L81" s="33"/>
    </row>
    <row r="82" spans="1:12" ht="16.5" hidden="1">
      <c r="A82" s="33" t="s">
        <v>71</v>
      </c>
      <c r="B82" s="33"/>
      <c r="C82" s="51"/>
      <c r="D82" s="34" t="s">
        <v>51</v>
      </c>
      <c r="E82" s="51" t="e">
        <f>(F64+E73)*0.05</f>
        <v>#REF!</v>
      </c>
      <c r="F82" s="33" t="s">
        <v>13</v>
      </c>
      <c r="G82" s="33"/>
      <c r="H82" s="33"/>
      <c r="I82" s="33"/>
      <c r="J82" s="33"/>
      <c r="K82" s="33"/>
      <c r="L82" s="33"/>
    </row>
    <row r="83" spans="1:12" ht="16.5" hidden="1">
      <c r="A83" s="33" t="s">
        <v>72</v>
      </c>
      <c r="B83" s="33"/>
      <c r="C83" s="51"/>
      <c r="D83" s="34" t="s">
        <v>51</v>
      </c>
      <c r="E83" s="51" t="e">
        <f>(F65+E74)*0.05</f>
        <v>#REF!</v>
      </c>
      <c r="F83" s="33" t="s">
        <v>13</v>
      </c>
      <c r="G83" s="33"/>
      <c r="H83" s="33"/>
      <c r="I83" s="33"/>
      <c r="J83" s="33"/>
      <c r="K83" s="33"/>
      <c r="L83" s="33"/>
    </row>
    <row r="84" spans="1:12" ht="16.5">
      <c r="A84" s="33"/>
      <c r="B84" s="33"/>
      <c r="C84" s="33"/>
      <c r="D84" s="34"/>
      <c r="E84" s="51"/>
      <c r="F84" s="33"/>
      <c r="G84" s="33"/>
      <c r="H84" s="33"/>
      <c r="I84" s="33"/>
      <c r="J84" s="33"/>
      <c r="K84" s="33"/>
      <c r="L84" s="33"/>
    </row>
    <row r="85" spans="1:12" ht="16.5">
      <c r="A85" s="52" t="s">
        <v>73</v>
      </c>
      <c r="B85" s="33"/>
      <c r="C85" s="33"/>
      <c r="D85" s="34"/>
      <c r="E85" s="33"/>
      <c r="F85" s="33"/>
      <c r="G85" s="33"/>
      <c r="H85" s="33"/>
      <c r="I85" s="33"/>
      <c r="J85" s="33"/>
      <c r="K85" s="33"/>
      <c r="L85" s="33"/>
    </row>
    <row r="86" spans="1:12" ht="16.5">
      <c r="A86" s="52"/>
      <c r="B86" s="33" t="s">
        <v>141</v>
      </c>
      <c r="C86" s="33"/>
      <c r="D86" s="34"/>
      <c r="E86" s="33"/>
      <c r="F86" s="33"/>
      <c r="G86" s="33"/>
      <c r="H86" s="33"/>
      <c r="I86" s="33"/>
      <c r="J86" s="33"/>
      <c r="K86" s="33"/>
      <c r="L86" s="33"/>
    </row>
    <row r="87" spans="1:12" ht="16.5">
      <c r="A87" s="52"/>
      <c r="B87" s="33"/>
      <c r="C87" s="33"/>
      <c r="D87" s="34"/>
      <c r="E87" s="33"/>
      <c r="F87" s="33"/>
      <c r="G87" s="33"/>
      <c r="H87" s="33"/>
      <c r="I87" s="33"/>
      <c r="J87" s="33"/>
      <c r="K87" s="33"/>
      <c r="L87" s="33"/>
    </row>
    <row r="88" spans="1:12" ht="16.5">
      <c r="A88" s="33"/>
      <c r="B88" s="33"/>
      <c r="C88" s="33"/>
      <c r="D88" s="34"/>
      <c r="E88" s="33"/>
      <c r="F88" s="33"/>
      <c r="G88" s="33"/>
      <c r="H88" s="33"/>
      <c r="I88" s="33"/>
      <c r="J88" s="33"/>
      <c r="K88" s="33"/>
      <c r="L88" s="33"/>
    </row>
    <row r="89" spans="1:12" ht="16.5">
      <c r="A89" s="33" t="s">
        <v>107</v>
      </c>
      <c r="B89" s="33"/>
      <c r="C89" s="32"/>
      <c r="D89" s="34" t="s">
        <v>51</v>
      </c>
      <c r="E89" s="56">
        <f>((F61+E70+E79)*1)+I77</f>
        <v>1424829.45024</v>
      </c>
      <c r="F89" s="33" t="s">
        <v>13</v>
      </c>
      <c r="G89" s="33"/>
      <c r="H89" s="33"/>
      <c r="I89" s="33"/>
      <c r="J89" s="33"/>
      <c r="K89" s="33"/>
      <c r="L89" s="33"/>
    </row>
    <row r="90" spans="1:12" ht="16.5">
      <c r="A90" s="33"/>
      <c r="B90" s="33"/>
      <c r="C90" s="32"/>
      <c r="D90" s="34"/>
      <c r="E90" s="57"/>
      <c r="F90" s="33"/>
      <c r="G90" s="33" t="s">
        <v>77</v>
      </c>
      <c r="H90" s="51">
        <f>E89+E90</f>
        <v>1424829.45024</v>
      </c>
      <c r="I90" s="33" t="s">
        <v>13</v>
      </c>
      <c r="J90" s="33"/>
      <c r="K90" s="33"/>
      <c r="L90" s="33"/>
    </row>
    <row r="91" spans="1:6" ht="13.5" hidden="1">
      <c r="A91" s="25" t="s">
        <v>74</v>
      </c>
      <c r="C91" s="24"/>
      <c r="D91" s="22" t="s">
        <v>51</v>
      </c>
      <c r="E91" s="26" t="e">
        <f>(F63+E72+E81)*(#REF!/100)+((F63+E72+E81)*(#REF!/100))*20%</f>
        <v>#REF!</v>
      </c>
      <c r="F91" s="19" t="s">
        <v>13</v>
      </c>
    </row>
    <row r="92" spans="1:6" ht="13.5" hidden="1">
      <c r="A92" s="19" t="s">
        <v>75</v>
      </c>
      <c r="C92" s="24"/>
      <c r="D92" s="22" t="s">
        <v>51</v>
      </c>
      <c r="E92" s="26" t="e">
        <f>(F64+E73+E82)*($J$12/100)+((F64+E73+E82)*($J$12/100))*20%</f>
        <v>#REF!</v>
      </c>
      <c r="F92" s="19" t="s">
        <v>13</v>
      </c>
    </row>
    <row r="93" spans="1:6" ht="13.5" hidden="1">
      <c r="A93" s="19" t="s">
        <v>76</v>
      </c>
      <c r="C93" s="24"/>
      <c r="D93" s="22" t="s">
        <v>51</v>
      </c>
      <c r="E93" s="26" t="e">
        <f>(F65+E74+E83)*(#REF!/100)+((F65+E74+E83)*(#REF!/100))*20%</f>
        <v>#REF!</v>
      </c>
      <c r="F93" s="19" t="s">
        <v>13</v>
      </c>
    </row>
    <row r="95" spans="1:12" ht="15" customHeight="1">
      <c r="A95" s="115" t="s">
        <v>119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</row>
    <row r="96" spans="1:12" ht="13.5">
      <c r="A96" s="116" t="s">
        <v>142</v>
      </c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</row>
    <row r="97" spans="1:9" ht="12" customHeight="1">
      <c r="A97" s="27"/>
      <c r="B97" s="27"/>
      <c r="C97" s="27"/>
      <c r="D97" s="28"/>
      <c r="E97" s="27"/>
      <c r="F97" s="27"/>
      <c r="G97" s="27"/>
      <c r="H97" s="27"/>
      <c r="I97" s="27"/>
    </row>
    <row r="98" spans="1:12" ht="13.5">
      <c r="A98" s="117" t="s">
        <v>88</v>
      </c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</row>
    <row r="100" spans="1:13" ht="49.5" customHeight="1">
      <c r="A100" s="84" t="s">
        <v>89</v>
      </c>
      <c r="B100" s="125" t="s">
        <v>90</v>
      </c>
      <c r="C100" s="84" t="s">
        <v>91</v>
      </c>
      <c r="D100" s="127" t="s">
        <v>92</v>
      </c>
      <c r="E100" s="84" t="s">
        <v>93</v>
      </c>
      <c r="F100" s="84" t="s">
        <v>94</v>
      </c>
      <c r="G100" s="105" t="s">
        <v>117</v>
      </c>
      <c r="H100" s="106"/>
      <c r="I100" s="106"/>
      <c r="J100" s="105" t="s">
        <v>100</v>
      </c>
      <c r="K100" s="106"/>
      <c r="L100" s="119"/>
      <c r="M100" s="120" t="s">
        <v>101</v>
      </c>
    </row>
    <row r="101" spans="1:13" ht="57" customHeight="1">
      <c r="A101" s="84"/>
      <c r="B101" s="126"/>
      <c r="C101" s="84"/>
      <c r="D101" s="127"/>
      <c r="E101" s="84"/>
      <c r="F101" s="84"/>
      <c r="G101" s="8" t="s">
        <v>102</v>
      </c>
      <c r="H101" s="8" t="s">
        <v>103</v>
      </c>
      <c r="I101" s="8" t="s">
        <v>104</v>
      </c>
      <c r="J101" s="9" t="s">
        <v>95</v>
      </c>
      <c r="K101" s="9" t="s">
        <v>105</v>
      </c>
      <c r="L101" s="10" t="s">
        <v>106</v>
      </c>
      <c r="M101" s="121"/>
    </row>
    <row r="102" spans="1:17" ht="89.25" customHeight="1">
      <c r="A102" s="11">
        <v>1</v>
      </c>
      <c r="B102" s="12" t="s">
        <v>96</v>
      </c>
      <c r="C102" s="12" t="s">
        <v>123</v>
      </c>
      <c r="D102" s="13" t="s">
        <v>97</v>
      </c>
      <c r="E102" s="11" t="s">
        <v>98</v>
      </c>
      <c r="F102" s="11">
        <v>1464</v>
      </c>
      <c r="G102" s="14">
        <v>215</v>
      </c>
      <c r="H102" s="14">
        <v>230</v>
      </c>
      <c r="I102" s="14">
        <v>245</v>
      </c>
      <c r="J102" s="15">
        <f>(G102+H102+I102)/3</f>
        <v>230</v>
      </c>
      <c r="K102" s="16">
        <f>_xlfn.IFERROR(STDEV($G102:I102),"")</f>
        <v>15</v>
      </c>
      <c r="L102" s="17">
        <f>IF(J102&lt;&gt;"",K102/J102*100,"")</f>
        <v>6.521739130434782</v>
      </c>
      <c r="M102" s="18">
        <f>J102*F102</f>
        <v>336720</v>
      </c>
      <c r="Q102" s="29">
        <f>F102*137.35</f>
        <v>201080.4</v>
      </c>
    </row>
    <row r="103" spans="1:13" ht="13.5">
      <c r="A103" s="102" t="s">
        <v>99</v>
      </c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4"/>
      <c r="M103" s="18">
        <f>M102</f>
        <v>336720</v>
      </c>
    </row>
    <row r="104" spans="1:13" ht="13.5">
      <c r="A104" s="102" t="s">
        <v>118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4"/>
      <c r="M104" s="18">
        <f>M103</f>
        <v>336720</v>
      </c>
    </row>
    <row r="105" spans="1:13" ht="13.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1"/>
    </row>
    <row r="106" spans="1:13" ht="13.5">
      <c r="A106" s="76" t="s">
        <v>143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</row>
    <row r="108" spans="1:15" ht="15">
      <c r="A108" s="1" t="s">
        <v>124</v>
      </c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21.75" customHeight="1">
      <c r="A109" s="1" t="s">
        <v>120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4"/>
    </row>
    <row r="110" spans="1:15" ht="9" customHeight="1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5"/>
      <c r="M110" s="5"/>
      <c r="N110" s="5"/>
      <c r="O110" s="4"/>
    </row>
    <row r="111" spans="1:15" ht="17.25" customHeight="1">
      <c r="A111" s="1" t="s">
        <v>121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4"/>
    </row>
    <row r="112" spans="1:15" ht="13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5">
      <c r="A115" s="83" t="s">
        <v>144</v>
      </c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</row>
    <row r="116" spans="1:15" ht="15">
      <c r="A116" s="4" t="s">
        <v>122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">
      <c r="A117" s="97">
        <v>45474</v>
      </c>
      <c r="B117" s="98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</sheetData>
  <sheetProtection selectLockedCells="1" selectUnlockedCells="1"/>
  <mergeCells count="96">
    <mergeCell ref="J39:J41"/>
    <mergeCell ref="G39:I39"/>
    <mergeCell ref="E39:F41"/>
    <mergeCell ref="B39:D41"/>
    <mergeCell ref="A39:A41"/>
    <mergeCell ref="D1:M1"/>
    <mergeCell ref="C3:M3"/>
    <mergeCell ref="F14:H14"/>
    <mergeCell ref="B12:E12"/>
    <mergeCell ref="F12:H12"/>
    <mergeCell ref="B100:B101"/>
    <mergeCell ref="C100:C101"/>
    <mergeCell ref="D100:D101"/>
    <mergeCell ref="E100:E101"/>
    <mergeCell ref="F11:H11"/>
    <mergeCell ref="B18:E18"/>
    <mergeCell ref="B11:E11"/>
    <mergeCell ref="B14:E14"/>
    <mergeCell ref="F16:H16"/>
    <mergeCell ref="F13:H13"/>
    <mergeCell ref="J100:L100"/>
    <mergeCell ref="M100:M101"/>
    <mergeCell ref="C2:M2"/>
    <mergeCell ref="B8:E8"/>
    <mergeCell ref="F8:H8"/>
    <mergeCell ref="B9:E9"/>
    <mergeCell ref="F9:H9"/>
    <mergeCell ref="B16:E16"/>
    <mergeCell ref="B10:E10"/>
    <mergeCell ref="F10:H10"/>
    <mergeCell ref="A95:L95"/>
    <mergeCell ref="A96:L96"/>
    <mergeCell ref="A98:L98"/>
    <mergeCell ref="D56:E56"/>
    <mergeCell ref="D57:E57"/>
    <mergeCell ref="B15:E15"/>
    <mergeCell ref="F15:H15"/>
    <mergeCell ref="B17:E17"/>
    <mergeCell ref="F17:H17"/>
    <mergeCell ref="A29:A38"/>
    <mergeCell ref="B13:E13"/>
    <mergeCell ref="F18:H18"/>
    <mergeCell ref="B19:E19"/>
    <mergeCell ref="F19:H19"/>
    <mergeCell ref="B20:E20"/>
    <mergeCell ref="F20:H20"/>
    <mergeCell ref="G100:I100"/>
    <mergeCell ref="B22:E22"/>
    <mergeCell ref="F22:H22"/>
    <mergeCell ref="B28:D28"/>
    <mergeCell ref="E28:F28"/>
    <mergeCell ref="E42:F42"/>
    <mergeCell ref="B29:D38"/>
    <mergeCell ref="E29:F38"/>
    <mergeCell ref="G29:I29"/>
    <mergeCell ref="G28:I28"/>
    <mergeCell ref="A117:B117"/>
    <mergeCell ref="B21:E21"/>
    <mergeCell ref="F21:H21"/>
    <mergeCell ref="A100:A101"/>
    <mergeCell ref="G34:I34"/>
    <mergeCell ref="B27:D27"/>
    <mergeCell ref="E27:F27"/>
    <mergeCell ref="G27:I27"/>
    <mergeCell ref="A103:L103"/>
    <mergeCell ref="A104:L104"/>
    <mergeCell ref="A113:O113"/>
    <mergeCell ref="A115:O115"/>
    <mergeCell ref="F100:F101"/>
    <mergeCell ref="G32:I32"/>
    <mergeCell ref="G33:I33"/>
    <mergeCell ref="B42:D42"/>
    <mergeCell ref="G42:I42"/>
    <mergeCell ref="G38:I38"/>
    <mergeCell ref="A110:K110"/>
    <mergeCell ref="G40:I40"/>
    <mergeCell ref="G41:I41"/>
    <mergeCell ref="G51:L51"/>
    <mergeCell ref="G52:L52"/>
    <mergeCell ref="A62:E62"/>
    <mergeCell ref="A106:M106"/>
    <mergeCell ref="A5:L5"/>
    <mergeCell ref="B43:D43"/>
    <mergeCell ref="E43:F43"/>
    <mergeCell ref="G43:I43"/>
    <mergeCell ref="B44:D44"/>
    <mergeCell ref="E44:F44"/>
    <mergeCell ref="G44:I44"/>
    <mergeCell ref="J29:J38"/>
    <mergeCell ref="G30:I30"/>
    <mergeCell ref="G31:I31"/>
    <mergeCell ref="A4:L4"/>
    <mergeCell ref="A7:J7"/>
    <mergeCell ref="G35:I35"/>
    <mergeCell ref="G36:I36"/>
    <mergeCell ref="G37:I37"/>
  </mergeCells>
  <printOptions/>
  <pageMargins left="0.9055118110236221" right="0.31496062992125984" top="0.3937007874015748" bottom="0.3937007874015748" header="0.5118110236220472" footer="0.5118110236220472"/>
  <pageSetup horizontalDpi="600" verticalDpi="600" orientation="landscape" paperSize="9" scale="50" r:id="rId2"/>
  <rowBreaks count="1" manualBreakCount="1">
    <brk id="53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Ибрагимов Адыхам Рафхатович</dc:creator>
  <cp:keywords/>
  <dc:description/>
  <cp:lastModifiedBy>Павлова Татьяна Сергеевна</cp:lastModifiedBy>
  <cp:lastPrinted>2024-07-15T09:18:52Z</cp:lastPrinted>
  <dcterms:created xsi:type="dcterms:W3CDTF">2021-11-10T10:33:08Z</dcterms:created>
  <dcterms:modified xsi:type="dcterms:W3CDTF">2024-07-15T09:42:11Z</dcterms:modified>
  <cp:category/>
  <cp:version/>
  <cp:contentType/>
  <cp:contentStatus/>
</cp:coreProperties>
</file>